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Turnover Cost" sheetId="2" state="visible" r:id="rId4"/>
    <sheet name="Adverse Impact" sheetId="3" state="visible" r:id="rId5"/>
    <sheet name="Retention Code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<sst xmlns="http://schemas.openxmlformats.org/spreadsheetml/2006/main" count="82" uniqueCount="75">
  <si>
    <t xml:space="preserve">People Analytics Toolkit</t>
  </si>
  <si>
    <t xml:space="preserve">Three working models. Blue = inputs, black = formulas.</t>
  </si>
  <si>
    <t xml:space="preserve">1. Turnover Cost — cost per departure and annual burn; edit the assumption block.</t>
  </si>
  <si>
    <t xml:space="preserve">2. Adverse Impact — selection rates by group, 4/5ths rule flags per hiring stage.</t>
  </si>
  <si>
    <t xml:space="preserve">3. Retention Codes — quarterly stay vs. exit code counts with trend flags; pairs with the Exit &amp; Stay coding scheme.</t>
  </si>
  <si>
    <t xml:space="preserve">Sample data preloaded throughout — replace with your own.</t>
  </si>
  <si>
    <t xml:space="preserve">Turnover Cost Model</t>
  </si>
  <si>
    <t xml:space="preserve">ASSUMPTIONS (edit these)</t>
  </si>
  <si>
    <t xml:space="preserve">Average base salary ($)</t>
  </si>
  <si>
    <t xml:space="preserve">Benefits load (% of salary)</t>
  </si>
  <si>
    <t xml:space="preserve">Recruiting cost per hire ($) — ads, agency, referral</t>
  </si>
  <si>
    <t xml:space="preserve">Hiring time cost ($) — interviewer/manager hours</t>
  </si>
  <si>
    <t xml:space="preserve">Onboarding &amp; training cost ($)</t>
  </si>
  <si>
    <t xml:space="preserve">Ramp time to full productivity (months)</t>
  </si>
  <si>
    <t xml:space="preserve">Avg productivity during ramp (%)</t>
  </si>
  <si>
    <t xml:space="preserve">Vacancy period (months)</t>
  </si>
  <si>
    <t xml:space="preserve">Lost productivity during vacancy (% of role output)</t>
  </si>
  <si>
    <t xml:space="preserve">Departures per year (this population)</t>
  </si>
  <si>
    <t xml:space="preserve">Headcount (this population)</t>
  </si>
  <si>
    <t xml:space="preserve">OUTPUTS</t>
  </si>
  <si>
    <t xml:space="preserve">Fully loaded annual salary ($)</t>
  </si>
  <si>
    <t xml:space="preserve">Vacancy cost ($)</t>
  </si>
  <si>
    <t xml:space="preserve">Ramp productivity loss ($)</t>
  </si>
  <si>
    <t xml:space="preserve">Direct replacement costs ($)</t>
  </si>
  <si>
    <t xml:space="preserve">TOTAL COST PER DEPARTURE ($)</t>
  </si>
  <si>
    <t xml:space="preserve">Vacancy + ramp loss + direct costs</t>
  </si>
  <si>
    <t xml:space="preserve">Annual turnover rate</t>
  </si>
  <si>
    <t xml:space="preserve">ANNUAL TURNOVER COST ($)</t>
  </si>
  <si>
    <t xml:space="preserve">Cost per 1-point turnover reduction ($)</t>
  </si>
  <si>
    <t xml:space="preserve">What 1 percentage point of retention is worth</t>
  </si>
  <si>
    <t xml:space="preserve">Adverse Impact Analysis — 4/5ths Rule</t>
  </si>
  <si>
    <t xml:space="preserve">One block per hiring stage. Selection rate = selected/applied. Impact ratio = group rate ÷ highest group rate. Ratio &lt; 0.80 flags for review.</t>
  </si>
  <si>
    <t xml:space="preserve">Stage</t>
  </si>
  <si>
    <t xml:space="preserve">Group</t>
  </si>
  <si>
    <t xml:space="preserve">Applied</t>
  </si>
  <si>
    <t xml:space="preserve">Selected</t>
  </si>
  <si>
    <t xml:space="preserve">Selection Rate</t>
  </si>
  <si>
    <t xml:space="preserve">Impact Ratio</t>
  </si>
  <si>
    <t xml:space="preserve">4/5ths Flag</t>
  </si>
  <si>
    <t xml:space="preserve">Resume screen</t>
  </si>
  <si>
    <t xml:space="preserve">Group A</t>
  </si>
  <si>
    <t xml:space="preserve">Group B</t>
  </si>
  <si>
    <t xml:space="preserve">Group C</t>
  </si>
  <si>
    <t xml:space="preserve">Interview</t>
  </si>
  <si>
    <t xml:space="preserve">Note: the 4/5ths rule is a screening heuristic, not a legal conclusion. Flagged stages warrant statistical testing (e.g., 2-proportion z-test) and a validity review of the selection procedure at that stage. Loop in legal/HR compliance before acting on flags.</t>
  </si>
  <si>
    <t xml:space="preserve">Retention Code Tracker — stay vs. exit signal by quarter</t>
  </si>
  <si>
    <t xml:space="preserve">Enter primary-code counts from coded interviews each quarter (blue). Flags fire when exits ≥3 or when stay mentions jump ≥50% QoQ (early warning).</t>
  </si>
  <si>
    <t xml:space="preserve">Code</t>
  </si>
  <si>
    <t xml:space="preserve">Category</t>
  </si>
  <si>
    <t xml:space="preserve">Stay Q1</t>
  </si>
  <si>
    <t xml:space="preserve">Stay Q2</t>
  </si>
  <si>
    <t xml:space="preserve">Stay Δ</t>
  </si>
  <si>
    <t xml:space="preserve">Exit Q1</t>
  </si>
  <si>
    <t xml:space="preserve">Exit Q2</t>
  </si>
  <si>
    <t xml:space="preserve">Exit Δ</t>
  </si>
  <si>
    <t xml:space="preserve">Exit Flag (≥3)</t>
  </si>
  <si>
    <t xml:space="preserve">Early Warning</t>
  </si>
  <si>
    <t xml:space="preserve">GRW</t>
  </si>
  <si>
    <t xml:space="preserve">Growth / advancement</t>
  </si>
  <si>
    <t xml:space="preserve">CMP</t>
  </si>
  <si>
    <t xml:space="preserve">Compensation</t>
  </si>
  <si>
    <t xml:space="preserve">MGR</t>
  </si>
  <si>
    <t xml:space="preserve">Manager relationship</t>
  </si>
  <si>
    <t xml:space="preserve">WKL</t>
  </si>
  <si>
    <t xml:space="preserve">Workload / burnout</t>
  </si>
  <si>
    <t xml:space="preserve">WRK</t>
  </si>
  <si>
    <t xml:space="preserve">Work content</t>
  </si>
  <si>
    <t xml:space="preserve">TEA</t>
  </si>
  <si>
    <t xml:space="preserve">Team / culture</t>
  </si>
  <si>
    <t xml:space="preserve">FLX</t>
  </si>
  <si>
    <t xml:space="preserve">Flexibility / logistics</t>
  </si>
  <si>
    <t xml:space="preserve">LIF</t>
  </si>
  <si>
    <t xml:space="preserve">Life circumstance</t>
  </si>
  <si>
    <t xml:space="preserve">TOTAL</t>
  </si>
  <si>
    <t xml:space="preserve">Reading it: a code flagged RISING IN STAY DATA but not yet PROJECT is your window — the issue is spreading but people haven't left over it yet. That's the cheapest moment to intervene, and the chart that makes the business case to leadership.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</si>
</sst>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"/>
    <numFmt numFmtId="166" formatCode="0%"/>
    <numFmt numFmtId="167" formatCode="\$#,##0"/>
    <numFmt numFmtId="168" formatCode="0.0%"/>
    <numFmt numFmtId="169" formatCode="0.0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4A5528"/>
      <name val="Arial"/>
      <family val="0"/>
      <charset val="1"/>
    </font>
    <font>
      <sz val="10"/>
      <name val="Arial"/>
      <family val="0"/>
      <charset val="1"/>
    </font>
    <font>
      <b val="true"/>
      <sz val="13"/>
      <color rgb="FF4A5528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6E6E6E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4A5528"/>
        <bgColor rgb="FF33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E6E6E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A552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5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2" t="s">
        <v>1</v>
      </c>
    </row>
    <row r="4" customFormat="false" ht="15" hidden="false" customHeight="false" outlineLevel="0" collapsed="false">
      <c r="A4" s="2"/>
    </row>
    <row r="5" customFormat="false" ht="15" hidden="false" customHeight="false" outlineLevel="0" collapsed="false">
      <c r="A5" s="2" t="s">
        <v>2</v>
      </c>
    </row>
    <row r="6" customFormat="false" ht="15" hidden="false" customHeight="false" outlineLevel="0" collapsed="false">
      <c r="A6" s="2" t="s">
        <v>3</v>
      </c>
    </row>
    <row r="7" customFormat="false" ht="15" hidden="false" customHeight="false" outlineLevel="0" collapsed="false">
      <c r="A7" s="2" t="s">
        <v>4</v>
      </c>
    </row>
    <row r="8" customFormat="false" ht="15" hidden="false" customHeight="false" outlineLevel="0" collapsed="false">
      <c r="A8" s="2"/>
    </row>
    <row r="9" customFormat="false" ht="15" hidden="false" customHeight="false" outlineLevel="0" collapsed="false">
      <c r="A9" s="2" t="s">
        <v>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2" min="2" style="0" width="14"/>
    <col collapsed="false" customWidth="true" hidden="false" outlineLevel="0" max="3" min="3" style="0" width="40"/>
  </cols>
  <sheetData>
    <row r="1" customFormat="false" ht="16.15" hidden="false" customHeight="false" outlineLevel="0" collapsed="false">
      <c r="A1" s="3" t="s">
        <v>6</v>
      </c>
    </row>
    <row r="3" customFormat="false" ht="15" hidden="false" customHeight="false" outlineLevel="0" collapsed="false">
      <c r="A3" s="4" t="s">
        <v>7</v>
      </c>
    </row>
    <row r="4" customFormat="false" ht="15" hidden="false" customHeight="false" outlineLevel="0" collapsed="false">
      <c r="A4" s="2" t="s">
        <v>8</v>
      </c>
      <c r="B4" s="5" t="n">
        <v>65000</v>
      </c>
    </row>
    <row r="5" customFormat="false" ht="15" hidden="false" customHeight="false" outlineLevel="0" collapsed="false">
      <c r="A5" s="2" t="s">
        <v>9</v>
      </c>
      <c r="B5" s="6" t="n">
        <v>0.28</v>
      </c>
    </row>
    <row r="6" customFormat="false" ht="15" hidden="false" customHeight="false" outlineLevel="0" collapsed="false">
      <c r="A6" s="2" t="s">
        <v>10</v>
      </c>
      <c r="B6" s="5" t="n">
        <v>4500</v>
      </c>
    </row>
    <row r="7" customFormat="false" ht="15" hidden="false" customHeight="false" outlineLevel="0" collapsed="false">
      <c r="A7" s="2" t="s">
        <v>11</v>
      </c>
      <c r="B7" s="5" t="n">
        <v>2200</v>
      </c>
    </row>
    <row r="8" customFormat="false" ht="15" hidden="false" customHeight="false" outlineLevel="0" collapsed="false">
      <c r="A8" s="2" t="s">
        <v>12</v>
      </c>
      <c r="B8" s="5" t="n">
        <v>3000</v>
      </c>
    </row>
    <row r="9" customFormat="false" ht="15" hidden="false" customHeight="false" outlineLevel="0" collapsed="false">
      <c r="A9" s="2" t="s">
        <v>13</v>
      </c>
      <c r="B9" s="5" t="n">
        <v>4</v>
      </c>
    </row>
    <row r="10" customFormat="false" ht="15" hidden="false" customHeight="false" outlineLevel="0" collapsed="false">
      <c r="A10" s="2" t="s">
        <v>14</v>
      </c>
      <c r="B10" s="6" t="n">
        <v>0.55</v>
      </c>
    </row>
    <row r="11" customFormat="false" ht="15" hidden="false" customHeight="false" outlineLevel="0" collapsed="false">
      <c r="A11" s="2" t="s">
        <v>15</v>
      </c>
      <c r="B11" s="5" t="n">
        <v>2</v>
      </c>
    </row>
    <row r="12" customFormat="false" ht="15" hidden="false" customHeight="false" outlineLevel="0" collapsed="false">
      <c r="A12" s="2" t="s">
        <v>16</v>
      </c>
      <c r="B12" s="6" t="n">
        <v>0.7</v>
      </c>
    </row>
    <row r="13" customFormat="false" ht="15" hidden="false" customHeight="false" outlineLevel="0" collapsed="false">
      <c r="A13" s="2" t="s">
        <v>17</v>
      </c>
      <c r="B13" s="5" t="n">
        <v>14</v>
      </c>
    </row>
    <row r="14" customFormat="false" ht="15" hidden="false" customHeight="false" outlineLevel="0" collapsed="false">
      <c r="A14" s="2" t="s">
        <v>18</v>
      </c>
      <c r="B14" s="5" t="n">
        <v>120</v>
      </c>
    </row>
    <row r="16" customFormat="false" ht="15" hidden="false" customHeight="false" outlineLevel="0" collapsed="false">
      <c r="A16" s="4" t="s">
        <v>19</v>
      </c>
    </row>
    <row r="17" customFormat="false" ht="15" hidden="false" customHeight="false" outlineLevel="0" collapsed="false">
      <c r="A17" s="2" t="s">
        <v>20</v>
      </c>
      <c r="B17" s="7" t="n">
        <f aca="false">($B$4*(1+$B$5))</f>
        <v>83200</v>
      </c>
    </row>
    <row r="18" customFormat="false" ht="15" hidden="false" customHeight="false" outlineLevel="0" collapsed="false">
      <c r="A18" s="2" t="s">
        <v>21</v>
      </c>
      <c r="B18" s="7" t="n">
        <f aca="false">($B$4*(1+$B$5))/12*$B$11*$B$12</f>
        <v>9706.66666666667</v>
      </c>
    </row>
    <row r="19" customFormat="false" ht="15" hidden="false" customHeight="false" outlineLevel="0" collapsed="false">
      <c r="A19" s="2" t="s">
        <v>22</v>
      </c>
      <c r="B19" s="7" t="n">
        <f aca="false">($B$4*(1+$B$5))/12*$B$9*(1-$B$10)</f>
        <v>12480</v>
      </c>
    </row>
    <row r="20" customFormat="false" ht="15" hidden="false" customHeight="false" outlineLevel="0" collapsed="false">
      <c r="A20" s="2" t="s">
        <v>23</v>
      </c>
      <c r="B20" s="7" t="n">
        <f aca="false">$B$6+$B$7+$B$8</f>
        <v>9700</v>
      </c>
    </row>
    <row r="21" customFormat="false" ht="15" hidden="false" customHeight="false" outlineLevel="0" collapsed="false">
      <c r="A21" s="4" t="s">
        <v>24</v>
      </c>
      <c r="B21" s="7" t="n">
        <f aca="false">B17*0+B18+B19+B20</f>
        <v>31886.6666666667</v>
      </c>
      <c r="C21" s="8" t="s">
        <v>25</v>
      </c>
    </row>
    <row r="22" customFormat="false" ht="15" hidden="false" customHeight="false" outlineLevel="0" collapsed="false">
      <c r="A22" s="2" t="s">
        <v>26</v>
      </c>
      <c r="B22" s="9" t="n">
        <f aca="false">$B$13/$B$14</f>
        <v>0.116666666666667</v>
      </c>
    </row>
    <row r="23" customFormat="false" ht="15" hidden="false" customHeight="false" outlineLevel="0" collapsed="false">
      <c r="A23" s="4" t="s">
        <v>27</v>
      </c>
      <c r="B23" s="7" t="n">
        <f aca="false">B21*$B$13</f>
        <v>446413.333333333</v>
      </c>
    </row>
    <row r="24" customFormat="false" ht="15" hidden="false" customHeight="false" outlineLevel="0" collapsed="false">
      <c r="A24" s="2" t="s">
        <v>28</v>
      </c>
      <c r="B24" s="7" t="n">
        <f aca="false">B23/($B$13/$B$14*100)</f>
        <v>38264</v>
      </c>
      <c r="C24" s="8" t="s">
        <v>29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2"/>
    <col collapsed="false" customWidth="true" hidden="false" outlineLevel="0" max="4" min="3" style="0" width="10"/>
    <col collapsed="false" customWidth="true" hidden="false" outlineLevel="0" max="5" min="5" style="0" width="13"/>
    <col collapsed="false" customWidth="true" hidden="false" outlineLevel="0" max="7" min="6" style="0" width="12"/>
  </cols>
  <sheetData>
    <row r="1" customFormat="false" ht="16.15" hidden="false" customHeight="false" outlineLevel="0" collapsed="false">
      <c r="A1" s="3" t="s">
        <v>30</v>
      </c>
    </row>
    <row r="2" customFormat="false" ht="15" hidden="false" customHeight="false" outlineLevel="0" collapsed="false">
      <c r="A2" s="8" t="s">
        <v>31</v>
      </c>
    </row>
    <row r="4" customFormat="false" ht="26.85" hidden="false" customHeight="false" outlineLevel="0" collapsed="false">
      <c r="A4" s="10" t="s">
        <v>32</v>
      </c>
      <c r="B4" s="10" t="s">
        <v>33</v>
      </c>
      <c r="C4" s="10" t="s">
        <v>34</v>
      </c>
      <c r="D4" s="10" t="s">
        <v>35</v>
      </c>
      <c r="E4" s="10" t="s">
        <v>36</v>
      </c>
      <c r="F4" s="10" t="s">
        <v>37</v>
      </c>
      <c r="G4" s="10" t="s">
        <v>38</v>
      </c>
    </row>
    <row r="5" customFormat="false" ht="15" hidden="false" customHeight="false" outlineLevel="0" collapsed="false">
      <c r="A5" s="11" t="s">
        <v>39</v>
      </c>
      <c r="B5" s="11" t="s">
        <v>40</v>
      </c>
      <c r="C5" s="12" t="n">
        <v>210</v>
      </c>
      <c r="D5" s="12" t="n">
        <v>84</v>
      </c>
      <c r="E5" s="9" t="n">
        <f aca="false">IF(C5=0,"",D5/C5)</f>
        <v>0.4</v>
      </c>
      <c r="F5" s="13" t="n">
        <f aca="false">IF(E5="","",E5/MAX(E$5:E$7))</f>
        <v>1</v>
      </c>
      <c r="G5" s="14" t="str">
        <f aca="false">IF(F5="","",IF(F5&lt;0.8,"REVIEW","OK"))</f>
        <v>OK</v>
      </c>
    </row>
    <row r="6" customFormat="false" ht="15" hidden="false" customHeight="false" outlineLevel="0" collapsed="false">
      <c r="A6" s="11" t="s">
        <v>39</v>
      </c>
      <c r="B6" s="11" t="s">
        <v>41</v>
      </c>
      <c r="C6" s="12" t="n">
        <v>145</v>
      </c>
      <c r="D6" s="12" t="n">
        <v>49</v>
      </c>
      <c r="E6" s="9" t="n">
        <f aca="false">IF(C6=0,"",D6/C6)</f>
        <v>0.337931034482759</v>
      </c>
      <c r="F6" s="13" t="n">
        <f aca="false">IF(E6="","",E6/MAX(E$5:E$7))</f>
        <v>0.844827586206897</v>
      </c>
      <c r="G6" s="14" t="str">
        <f aca="false">IF(F6="","",IF(F6&lt;0.8,"REVIEW","OK"))</f>
        <v>OK</v>
      </c>
    </row>
    <row r="7" customFormat="false" ht="15" hidden="false" customHeight="false" outlineLevel="0" collapsed="false">
      <c r="A7" s="11" t="s">
        <v>39</v>
      </c>
      <c r="B7" s="11" t="s">
        <v>42</v>
      </c>
      <c r="C7" s="12" t="n">
        <v>95</v>
      </c>
      <c r="D7" s="12" t="n">
        <v>30</v>
      </c>
      <c r="E7" s="9" t="n">
        <f aca="false">IF(C7=0,"",D7/C7)</f>
        <v>0.315789473684211</v>
      </c>
      <c r="F7" s="13" t="n">
        <f aca="false">IF(E7="","",E7/MAX(E$5:E$7))</f>
        <v>0.789473684210526</v>
      </c>
      <c r="G7" s="14" t="str">
        <f aca="false">IF(F7="","",IF(F7&lt;0.8,"REVIEW","OK"))</f>
        <v>REVIEW</v>
      </c>
    </row>
    <row r="8" customFormat="false" ht="15" hidden="false" customHeight="false" outlineLevel="0" collapsed="false">
      <c r="A8" s="11" t="s">
        <v>43</v>
      </c>
      <c r="B8" s="11" t="s">
        <v>40</v>
      </c>
      <c r="C8" s="12" t="n">
        <v>84</v>
      </c>
      <c r="D8" s="12" t="n">
        <v>30</v>
      </c>
      <c r="E8" s="9" t="n">
        <f aca="false">IF(C8=0,"",D8/C8)</f>
        <v>0.357142857142857</v>
      </c>
      <c r="F8" s="13" t="n">
        <f aca="false">IF(E8="","",E8/MAX(E$8:E$10))</f>
        <v>1</v>
      </c>
      <c r="G8" s="14" t="str">
        <f aca="false">IF(F8="","",IF(F8&lt;0.8,"REVIEW","OK"))</f>
        <v>OK</v>
      </c>
    </row>
    <row r="9" customFormat="false" ht="15" hidden="false" customHeight="false" outlineLevel="0" collapsed="false">
      <c r="A9" s="11" t="s">
        <v>43</v>
      </c>
      <c r="B9" s="11" t="s">
        <v>41</v>
      </c>
      <c r="C9" s="12" t="n">
        <v>49</v>
      </c>
      <c r="D9" s="12" t="n">
        <v>15</v>
      </c>
      <c r="E9" s="9" t="n">
        <f aca="false">IF(C9=0,"",D9/C9)</f>
        <v>0.306122448979592</v>
      </c>
      <c r="F9" s="13" t="n">
        <f aca="false">IF(E9="","",E9/MAX(E$8:E$10))</f>
        <v>0.857142857142857</v>
      </c>
      <c r="G9" s="14" t="str">
        <f aca="false">IF(F9="","",IF(F9&lt;0.8,"REVIEW","OK"))</f>
        <v>OK</v>
      </c>
    </row>
    <row r="10" customFormat="false" ht="15" hidden="false" customHeight="false" outlineLevel="0" collapsed="false">
      <c r="A10" s="11" t="s">
        <v>43</v>
      </c>
      <c r="B10" s="11" t="s">
        <v>42</v>
      </c>
      <c r="C10" s="12" t="n">
        <v>30</v>
      </c>
      <c r="D10" s="12" t="n">
        <v>8</v>
      </c>
      <c r="E10" s="9" t="n">
        <f aca="false">IF(C10=0,"",D10/C10)</f>
        <v>0.266666666666667</v>
      </c>
      <c r="F10" s="13" t="n">
        <f aca="false">IF(E10="","",E10/MAX(E$8:E$10))</f>
        <v>0.746666666666667</v>
      </c>
      <c r="G10" s="14" t="str">
        <f aca="false">IF(F10="","",IF(F10&lt;0.8,"REVIEW","OK"))</f>
        <v>REVIEW</v>
      </c>
    </row>
    <row r="12" customFormat="false" ht="15" hidden="false" customHeight="true" outlineLevel="0" collapsed="false">
      <c r="A12" s="15" t="s">
        <v>44</v>
      </c>
      <c r="B12" s="15"/>
      <c r="C12" s="15"/>
      <c r="D12" s="15"/>
      <c r="E12" s="15"/>
      <c r="F12" s="15"/>
      <c r="G12" s="15"/>
    </row>
    <row r="13" customFormat="false" ht="15" hidden="false" customHeight="false" outlineLevel="0" collapsed="false">
      <c r="A13" s="15"/>
      <c r="B13" s="15"/>
      <c r="C13" s="15"/>
      <c r="D13" s="15"/>
      <c r="E13" s="15"/>
      <c r="F13" s="15"/>
      <c r="G13" s="15"/>
    </row>
  </sheetData>
  <mergeCells count="1">
    <mergeCell ref="A12:G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4"/>
    <col collapsed="false" customWidth="true" hidden="false" outlineLevel="0" max="4" min="3" style="0" width="9"/>
    <col collapsed="false" customWidth="true" hidden="false" outlineLevel="0" max="5" min="5" style="0" width="8"/>
    <col collapsed="false" customWidth="true" hidden="false" outlineLevel="0" max="7" min="6" style="0" width="9"/>
    <col collapsed="false" customWidth="true" hidden="false" outlineLevel="0" max="8" min="8" style="0" width="8"/>
    <col collapsed="false" customWidth="true" hidden="false" outlineLevel="0" max="9" min="9" style="0" width="14"/>
    <col collapsed="false" customWidth="true" hidden="false" outlineLevel="0" max="10" min="10" style="0" width="22"/>
  </cols>
  <sheetData>
    <row r="1" customFormat="false" ht="16.15" hidden="false" customHeight="false" outlineLevel="0" collapsed="false">
      <c r="A1" s="3" t="s">
        <v>45</v>
      </c>
    </row>
    <row r="2" customFormat="false" ht="15" hidden="false" customHeight="false" outlineLevel="0" collapsed="false">
      <c r="A2" s="8" t="s">
        <v>46</v>
      </c>
    </row>
    <row r="4" customFormat="false" ht="15" hidden="false" customHeight="false" outlineLevel="0" collapsed="false">
      <c r="A4" s="10" t="s">
        <v>47</v>
      </c>
      <c r="B4" s="10" t="s">
        <v>48</v>
      </c>
      <c r="C4" s="10" t="s">
        <v>49</v>
      </c>
      <c r="D4" s="10" t="s">
        <v>50</v>
      </c>
      <c r="E4" s="10" t="s">
        <v>51</v>
      </c>
      <c r="F4" s="10" t="s">
        <v>52</v>
      </c>
      <c r="G4" s="10" t="s">
        <v>53</v>
      </c>
      <c r="H4" s="10" t="s">
        <v>54</v>
      </c>
      <c r="I4" s="10" t="s">
        <v>55</v>
      </c>
      <c r="J4" s="10" t="s">
        <v>56</v>
      </c>
    </row>
    <row r="5" customFormat="false" ht="15" hidden="false" customHeight="false" outlineLevel="0" collapsed="false">
      <c r="A5" s="4" t="s">
        <v>57</v>
      </c>
      <c r="B5" s="2" t="s">
        <v>58</v>
      </c>
      <c r="C5" s="12" t="n">
        <v>4</v>
      </c>
      <c r="D5" s="12" t="n">
        <v>7</v>
      </c>
      <c r="E5" s="11" t="n">
        <f aca="false">D5-C5</f>
        <v>3</v>
      </c>
      <c r="F5" s="12" t="n">
        <v>1</v>
      </c>
      <c r="G5" s="12" t="n">
        <v>2</v>
      </c>
      <c r="H5" s="11" t="n">
        <f aca="false">G5-F5</f>
        <v>1</v>
      </c>
      <c r="I5" s="14" t="str">
        <f aca="false">IF(G5&gt;=3,"PROJECT","")</f>
        <v/>
      </c>
      <c r="J5" s="14" t="str">
        <f aca="false">IF(AND(C5&gt;0,D5&gt;=C5*1.5),"RISING IN STAY DATA",IF(AND(C5=0,D5&gt;=2),"RISING IN STAY DATA",""))</f>
        <v>RISING IN STAY DATA</v>
      </c>
    </row>
    <row r="6" customFormat="false" ht="15" hidden="false" customHeight="false" outlineLevel="0" collapsed="false">
      <c r="A6" s="4" t="s">
        <v>59</v>
      </c>
      <c r="B6" s="2" t="s">
        <v>60</v>
      </c>
      <c r="C6" s="12" t="n">
        <v>3</v>
      </c>
      <c r="D6" s="12" t="n">
        <v>3</v>
      </c>
      <c r="E6" s="11" t="n">
        <f aca="false">D6-C6</f>
        <v>0</v>
      </c>
      <c r="F6" s="12" t="n">
        <v>1</v>
      </c>
      <c r="G6" s="12" t="n">
        <v>1</v>
      </c>
      <c r="H6" s="11" t="n">
        <f aca="false">G6-F6</f>
        <v>0</v>
      </c>
      <c r="I6" s="14" t="str">
        <f aca="false">IF(G6&gt;=3,"PROJECT","")</f>
        <v/>
      </c>
      <c r="J6" s="14" t="str">
        <f aca="false">IF(AND(C6&gt;0,D6&gt;=C6*1.5),"RISING IN STAY DATA",IF(AND(C6=0,D6&gt;=2),"RISING IN STAY DATA",""))</f>
        <v/>
      </c>
    </row>
    <row r="7" customFormat="false" ht="15" hidden="false" customHeight="false" outlineLevel="0" collapsed="false">
      <c r="A7" s="4" t="s">
        <v>61</v>
      </c>
      <c r="B7" s="2" t="s">
        <v>62</v>
      </c>
      <c r="C7" s="12" t="n">
        <v>2</v>
      </c>
      <c r="D7" s="12" t="n">
        <v>5</v>
      </c>
      <c r="E7" s="11" t="n">
        <f aca="false">D7-C7</f>
        <v>3</v>
      </c>
      <c r="F7" s="12" t="n">
        <v>0</v>
      </c>
      <c r="G7" s="12" t="n">
        <v>3</v>
      </c>
      <c r="H7" s="11" t="n">
        <f aca="false">G7-F7</f>
        <v>3</v>
      </c>
      <c r="I7" s="14" t="str">
        <f aca="false">IF(G7&gt;=3,"PROJECT","")</f>
        <v>PROJECT</v>
      </c>
      <c r="J7" s="14" t="str">
        <f aca="false">IF(AND(C7&gt;0,D7&gt;=C7*1.5),"RISING IN STAY DATA",IF(AND(C7=0,D7&gt;=2),"RISING IN STAY DATA",""))</f>
        <v>RISING IN STAY DATA</v>
      </c>
    </row>
    <row r="8" customFormat="false" ht="15" hidden="false" customHeight="false" outlineLevel="0" collapsed="false">
      <c r="A8" s="4" t="s">
        <v>63</v>
      </c>
      <c r="B8" s="2" t="s">
        <v>64</v>
      </c>
      <c r="C8" s="12" t="n">
        <v>5</v>
      </c>
      <c r="D8" s="12" t="n">
        <v>6</v>
      </c>
      <c r="E8" s="11" t="n">
        <f aca="false">D8-C8</f>
        <v>1</v>
      </c>
      <c r="F8" s="12" t="n">
        <v>2</v>
      </c>
      <c r="G8" s="12" t="n">
        <v>2</v>
      </c>
      <c r="H8" s="11" t="n">
        <f aca="false">G8-F8</f>
        <v>0</v>
      </c>
      <c r="I8" s="14" t="str">
        <f aca="false">IF(G8&gt;=3,"PROJECT","")</f>
        <v/>
      </c>
      <c r="J8" s="14" t="str">
        <f aca="false">IF(AND(C8&gt;0,D8&gt;=C8*1.5),"RISING IN STAY DATA",IF(AND(C8=0,D8&gt;=2),"RISING IN STAY DATA",""))</f>
        <v/>
      </c>
    </row>
    <row r="9" customFormat="false" ht="15" hidden="false" customHeight="false" outlineLevel="0" collapsed="false">
      <c r="A9" s="4" t="s">
        <v>65</v>
      </c>
      <c r="B9" s="2" t="s">
        <v>66</v>
      </c>
      <c r="C9" s="12" t="n">
        <v>1</v>
      </c>
      <c r="D9" s="12" t="n">
        <v>1</v>
      </c>
      <c r="E9" s="11" t="n">
        <f aca="false">D9-C9</f>
        <v>0</v>
      </c>
      <c r="F9" s="12" t="n">
        <v>0</v>
      </c>
      <c r="G9" s="12" t="n">
        <v>1</v>
      </c>
      <c r="H9" s="11" t="n">
        <f aca="false">G9-F9</f>
        <v>1</v>
      </c>
      <c r="I9" s="14" t="str">
        <f aca="false">IF(G9&gt;=3,"PROJECT","")</f>
        <v/>
      </c>
      <c r="J9" s="14" t="str">
        <f aca="false">IF(AND(C9&gt;0,D9&gt;=C9*1.5),"RISING IN STAY DATA",IF(AND(C9=0,D9&gt;=2),"RISING IN STAY DATA",""))</f>
        <v/>
      </c>
    </row>
    <row r="10" customFormat="false" ht="15" hidden="false" customHeight="false" outlineLevel="0" collapsed="false">
      <c r="A10" s="4" t="s">
        <v>67</v>
      </c>
      <c r="B10" s="2" t="s">
        <v>68</v>
      </c>
      <c r="C10" s="12" t="n">
        <v>2</v>
      </c>
      <c r="D10" s="12" t="n">
        <v>2</v>
      </c>
      <c r="E10" s="11" t="n">
        <f aca="false">D10-C10</f>
        <v>0</v>
      </c>
      <c r="F10" s="12" t="n">
        <v>1</v>
      </c>
      <c r="G10" s="12" t="n">
        <v>0</v>
      </c>
      <c r="H10" s="11" t="n">
        <f aca="false">G10-F10</f>
        <v>-1</v>
      </c>
      <c r="I10" s="14" t="str">
        <f aca="false">IF(G10&gt;=3,"PROJECT","")</f>
        <v/>
      </c>
      <c r="J10" s="14" t="str">
        <f aca="false">IF(AND(C10&gt;0,D10&gt;=C10*1.5),"RISING IN STAY DATA",IF(AND(C10=0,D10&gt;=2),"RISING IN STAY DATA",""))</f>
        <v/>
      </c>
    </row>
    <row r="11" customFormat="false" ht="15" hidden="false" customHeight="false" outlineLevel="0" collapsed="false">
      <c r="A11" s="4" t="s">
        <v>69</v>
      </c>
      <c r="B11" s="2" t="s">
        <v>70</v>
      </c>
      <c r="C11" s="12" t="n">
        <v>1</v>
      </c>
      <c r="D11" s="12" t="n">
        <v>2</v>
      </c>
      <c r="E11" s="11" t="n">
        <f aca="false">D11-C11</f>
        <v>1</v>
      </c>
      <c r="F11" s="12" t="n">
        <v>0</v>
      </c>
      <c r="G11" s="12" t="n">
        <v>1</v>
      </c>
      <c r="H11" s="11" t="n">
        <f aca="false">G11-F11</f>
        <v>1</v>
      </c>
      <c r="I11" s="14" t="str">
        <f aca="false">IF(G11&gt;=3,"PROJECT","")</f>
        <v/>
      </c>
      <c r="J11" s="14" t="str">
        <f aca="false">IF(AND(C11&gt;0,D11&gt;=C11*1.5),"RISING IN STAY DATA",IF(AND(C11=0,D11&gt;=2),"RISING IN STAY DATA",""))</f>
        <v>RISING IN STAY DATA</v>
      </c>
    </row>
    <row r="12" customFormat="false" ht="15" hidden="false" customHeight="false" outlineLevel="0" collapsed="false">
      <c r="A12" s="4" t="s">
        <v>71</v>
      </c>
      <c r="B12" s="2" t="s">
        <v>72</v>
      </c>
      <c r="C12" s="12" t="n">
        <v>0</v>
      </c>
      <c r="D12" s="12" t="n">
        <v>1</v>
      </c>
      <c r="E12" s="11" t="n">
        <f aca="false">D12-C12</f>
        <v>1</v>
      </c>
      <c r="F12" s="12" t="n">
        <v>1</v>
      </c>
      <c r="G12" s="12" t="n">
        <v>2</v>
      </c>
      <c r="H12" s="11" t="n">
        <f aca="false">G12-F12</f>
        <v>1</v>
      </c>
      <c r="I12" s="14" t="str">
        <f aca="false">IF(G12&gt;=3,"PROJECT","")</f>
        <v/>
      </c>
      <c r="J12" s="14" t="str">
        <f aca="false">IF(AND(C12&gt;0,D12&gt;=C12*1.5),"RISING IN STAY DATA",IF(AND(C12=0,D12&gt;=2),"RISING IN STAY DATA",""))</f>
        <v/>
      </c>
    </row>
    <row r="13" customFormat="false" ht="15" hidden="false" customHeight="false" outlineLevel="0" collapsed="false">
      <c r="B13" s="4" t="s">
        <v>73</v>
      </c>
      <c r="C13" s="4" t="n">
        <f aca="false">SUM(C5:C12)</f>
        <v>18</v>
      </c>
      <c r="D13" s="4" t="n">
        <f aca="false">SUM(D5:D12)</f>
        <v>27</v>
      </c>
      <c r="F13" s="4" t="n">
        <f aca="false">SUM(F5:F12)</f>
        <v>6</v>
      </c>
      <c r="G13" s="4" t="n">
        <f aca="false">SUM(G5:G12)</f>
        <v>12</v>
      </c>
    </row>
    <row r="15" customFormat="false" ht="15" hidden="false" customHeight="true" outlineLevel="0" collapsed="false">
      <c r="A15" s="15" t="s">
        <v>74</v>
      </c>
      <c r="B15" s="15"/>
      <c r="C15" s="15"/>
      <c r="D15" s="15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15"/>
      <c r="B16" s="15"/>
      <c r="C16" s="15"/>
      <c r="D16" s="15"/>
      <c r="E16" s="15"/>
      <c r="F16" s="15"/>
      <c r="G16" s="15"/>
      <c r="H16" s="15"/>
      <c r="I16" s="15"/>
      <c r="J16" s="15"/>
    </row>
  </sheetData>
  <mergeCells count="1">
    <mergeCell ref="A15:J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2026-07-07T11:46:49Z</dcterms:created>
  <dc:creator>openpyxl</dc:creator>
  <dc:description/>
  <dc:language>en-US</dc:language>
  <cp:lastModifiedBy/>
  <dcterms:modified xsi:type="dcterms:W3CDTF">2026-07-07T11:46:49Z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